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O:\DLYC\SIENE\EQUIPEMENTS\25 - MARCHES\255-FICHES MARCHES Extranet\Fiches Mobilier Scolaire\"/>
    </mc:Choice>
  </mc:AlternateContent>
  <xr:revisionPtr revIDLastSave="0" documentId="13_ncr:1_{9DAD3964-6832-4192-8FD8-B287286206D0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iche Prix" sheetId="2" r:id="rId1"/>
    <sheet name="classeur coloris " sheetId="3" state="hidden" r:id="rId2"/>
    <sheet name="nuancier  EPOXY " sheetId="4" r:id="rId3"/>
    <sheet name="Nuancier Stratifié ALGO " sheetId="6" r:id="rId4"/>
    <sheet name="Nuancier Mélaminé Stratifié " sheetId="7" r:id="rId5"/>
    <sheet name="Nuancier armoire métallique" sheetId="8" r:id="rId6"/>
  </sheets>
  <definedNames>
    <definedName name="_xlnm._FilterDatabase" localSheetId="0" hidden="1">'Fiche Prix'!$D$6:$E$6</definedName>
    <definedName name="_xlnm.Print_Area" localSheetId="0">'Fiche Prix'!$A$1:$H$46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" i="2" l="1"/>
  <c r="G32" i="2" l="1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8" i="2"/>
  <c r="G7" i="2"/>
  <c r="H8" i="2" l="1"/>
  <c r="H9" i="2"/>
  <c r="H10" i="2"/>
  <c r="H11" i="2"/>
  <c r="H12" i="2"/>
  <c r="H13" i="2"/>
  <c r="H14" i="2"/>
  <c r="H15" i="2"/>
  <c r="H16" i="2"/>
  <c r="H17" i="2"/>
  <c r="H18" i="2" l="1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7" i="2"/>
  <c r="H33" i="2" l="1"/>
  <c r="H34" i="2" s="1"/>
  <c r="H35" i="2" s="1"/>
</calcChain>
</file>

<file path=xl/sharedStrings.xml><?xml version="1.0" encoding="utf-8"?>
<sst xmlns="http://schemas.openxmlformats.org/spreadsheetml/2006/main" count="155" uniqueCount="142">
  <si>
    <t>* EC = éco-contribution relative aux déchets d'éléments d'ameublement (décret 2012-22 du 6 janvier 2012)</t>
  </si>
  <si>
    <t>SCOL19</t>
  </si>
  <si>
    <t>SCOL18</t>
  </si>
  <si>
    <t>SCOL17</t>
  </si>
  <si>
    <t>SCOL16</t>
  </si>
  <si>
    <t>SCOL15</t>
  </si>
  <si>
    <t>SCOL14</t>
  </si>
  <si>
    <t>SCOL13</t>
  </si>
  <si>
    <t>SCOL12</t>
  </si>
  <si>
    <t>SCOL11</t>
  </si>
  <si>
    <t>SCOL10</t>
  </si>
  <si>
    <t>SCOL9</t>
  </si>
  <si>
    <t>SCOL8</t>
  </si>
  <si>
    <t>SCOL7</t>
  </si>
  <si>
    <t>SCOL6</t>
  </si>
  <si>
    <t>SCOL5</t>
  </si>
  <si>
    <t>SCOL4</t>
  </si>
  <si>
    <t>SCOL3</t>
  </si>
  <si>
    <t>SCOL2</t>
  </si>
  <si>
    <t>SCOL1</t>
  </si>
  <si>
    <t>DESIGNATION</t>
  </si>
  <si>
    <t>SCOL20</t>
  </si>
  <si>
    <t>SCOL21</t>
  </si>
  <si>
    <t>SCOL22</t>
  </si>
  <si>
    <t>SCOL23</t>
  </si>
  <si>
    <t>Mur d'écriture élément d'extrémité</t>
  </si>
  <si>
    <t>SCOL24</t>
  </si>
  <si>
    <t>Mur d'écriture élément intermédiaire</t>
  </si>
  <si>
    <t>SCOL25</t>
  </si>
  <si>
    <t>SCOL26</t>
  </si>
  <si>
    <t xml:space="preserve">PU € H.T.avec éco-contribution </t>
  </si>
  <si>
    <t xml:space="preserve">REF BPU </t>
  </si>
  <si>
    <t xml:space="preserve">PHOTO </t>
  </si>
  <si>
    <t xml:space="preserve">c,girard@dpc,fr </t>
  </si>
  <si>
    <t>LYCEE :</t>
  </si>
  <si>
    <t>ADRESSE:</t>
  </si>
  <si>
    <t xml:space="preserve">LES CASES SUR FOND COLORE DOIVENT ETRE RENSEIGNEES </t>
  </si>
  <si>
    <t xml:space="preserve">COLORIS 1/époxy </t>
  </si>
  <si>
    <t>COLORIS 2 / mélaminé-stratifié</t>
  </si>
  <si>
    <t>Commerciale : Céline Girard tel 06.75.60.28.24</t>
  </si>
  <si>
    <t xml:space="preserve">QUANTITE </t>
  </si>
  <si>
    <t>Jade 6019</t>
  </si>
  <si>
    <t>Vert clair  6018</t>
  </si>
  <si>
    <t>Vert foncé 6029</t>
  </si>
  <si>
    <t>Turquoise 5018</t>
  </si>
  <si>
    <t>Bleu Gris 5014</t>
  </si>
  <si>
    <t>Bleu clair 5015</t>
  </si>
  <si>
    <t>Bleu marine 5002</t>
  </si>
  <si>
    <t>Lavande 4005</t>
  </si>
  <si>
    <t>Jaune 1023</t>
  </si>
  <si>
    <t>Abricot 1017</t>
  </si>
  <si>
    <t>Orange 2004</t>
  </si>
  <si>
    <t>Clémentine 2000</t>
  </si>
  <si>
    <t>Groseille 3017</t>
  </si>
  <si>
    <t>Framboise 4002</t>
  </si>
  <si>
    <t>Bordeaux 3011</t>
  </si>
  <si>
    <t>Rouge 3000</t>
  </si>
  <si>
    <t>Blanc 9016</t>
  </si>
  <si>
    <t>Blanc Antique 4067</t>
  </si>
  <si>
    <t>Mohair 1015</t>
  </si>
  <si>
    <t>Gris clair 7035</t>
  </si>
  <si>
    <t>Gris métal 137</t>
  </si>
  <si>
    <t>Gris foncé 7024</t>
  </si>
  <si>
    <t>Noir 9005</t>
  </si>
  <si>
    <t xml:space="preserve">Noir décor </t>
  </si>
  <si>
    <t xml:space="preserve">EPOXY </t>
  </si>
  <si>
    <t xml:space="preserve"> </t>
  </si>
  <si>
    <t>STRATIFIE Gamme ALGO</t>
  </si>
  <si>
    <t>BLANC CRAIE W908</t>
  </si>
  <si>
    <t>BEIGE SABLE u113</t>
  </si>
  <si>
    <t xml:space="preserve">STRATIFIE/MELAMINE </t>
  </si>
  <si>
    <t>HETRE  H1518</t>
  </si>
  <si>
    <t>HETRE H1518</t>
  </si>
  <si>
    <t>ACACIA DE LAKELAND H 1277</t>
  </si>
  <si>
    <t>CHENE VINCENZA H3157</t>
  </si>
  <si>
    <t>BORNEO CHAMOIS H3047</t>
  </si>
  <si>
    <t>CHENE BARDOLINO GRIS H1146</t>
  </si>
  <si>
    <t>ZEBRANO NATUREL H3006</t>
  </si>
  <si>
    <t>JAUNE TOURNESOL U114</t>
  </si>
  <si>
    <t>ROUGE U321</t>
  </si>
  <si>
    <t>BLEU DE DELFT U525</t>
  </si>
  <si>
    <t>VERT POMME U630</t>
  </si>
  <si>
    <t>ORANGE SORBET U340</t>
  </si>
  <si>
    <t>BLANC SELENITE W911</t>
  </si>
  <si>
    <t>BEIGE SABLE U113</t>
  </si>
  <si>
    <t>GRIS CACHEMIRE U702</t>
  </si>
  <si>
    <t>GRIS ARGILE U727</t>
  </si>
  <si>
    <t>GRIS PERLE U763</t>
  </si>
  <si>
    <t>GRIS MACADAM U732</t>
  </si>
  <si>
    <t>GRIS GRAPHITE U961</t>
  </si>
  <si>
    <t>BETON CHICAGO F186</t>
  </si>
  <si>
    <t>BLEU FUME U507</t>
  </si>
  <si>
    <t>VERT NIAGARA U646</t>
  </si>
  <si>
    <t>LILAS U420</t>
  </si>
  <si>
    <t>Blanc</t>
  </si>
  <si>
    <t>assise et dossier Hêtre</t>
  </si>
  <si>
    <t>ARMOIRE</t>
  </si>
  <si>
    <t>Beige 1015</t>
  </si>
  <si>
    <t>Anthracite 7016</t>
  </si>
  <si>
    <t>Gris Alu 9006</t>
  </si>
  <si>
    <t>Blanc 9010</t>
  </si>
  <si>
    <t>Basalte</t>
  </si>
  <si>
    <t>Coloris  Stratifié  Tables ALGO</t>
  </si>
  <si>
    <t>Coloris  Armoires Métalliques</t>
  </si>
  <si>
    <t xml:space="preserve">fiche prix - marché mobilier scolaire standard </t>
  </si>
  <si>
    <t>PRIX TOTAL € HT avec EC*</t>
  </si>
  <si>
    <t>TVA 20%</t>
  </si>
  <si>
    <t>Total HT</t>
  </si>
  <si>
    <t>Total TTC</t>
  </si>
  <si>
    <r>
      <t>Table scolaire individuelle 700 mm x 500 mm</t>
    </r>
    <r>
      <rPr>
        <sz val="14"/>
        <color theme="4"/>
        <rFont val="Arial"/>
        <family val="2"/>
      </rPr>
      <t>/REF 947-AB</t>
    </r>
  </si>
  <si>
    <r>
      <t>Table scolaire double 1300 mm x 500 mm</t>
    </r>
    <r>
      <rPr>
        <sz val="14"/>
        <color theme="4"/>
        <rFont val="Arial"/>
        <family val="2"/>
      </rPr>
      <t>/REF 948-AB</t>
    </r>
  </si>
  <si>
    <r>
      <t>Table scolaire monoplace pour PMR/</t>
    </r>
    <r>
      <rPr>
        <sz val="14"/>
        <color theme="4"/>
        <rFont val="Arial"/>
        <family val="2"/>
      </rPr>
      <t>REF 8813-AB</t>
    </r>
  </si>
  <si>
    <r>
      <t>Chaise scolaire en appui sur table - modèle 1 type 4 pieds</t>
    </r>
    <r>
      <rPr>
        <sz val="14"/>
        <color theme="4"/>
        <rFont val="Arial"/>
        <family val="2"/>
      </rPr>
      <t>/REF 936</t>
    </r>
  </si>
  <si>
    <r>
      <t>Chaise scolaire en appui sur table - modèle 2 autre piètement/</t>
    </r>
    <r>
      <rPr>
        <sz val="14"/>
        <color theme="4"/>
        <rFont val="Arial"/>
        <family val="2"/>
      </rPr>
      <t>REF 86001</t>
    </r>
  </si>
  <si>
    <r>
      <t>Bureau professeur avec tablette repose-sac</t>
    </r>
    <r>
      <rPr>
        <sz val="14"/>
        <color theme="4"/>
        <rFont val="Arial"/>
        <family val="2"/>
      </rPr>
      <t>/REF 8892+985</t>
    </r>
  </si>
  <si>
    <r>
      <t>Bureau professeur avec tablette repose-sac et caisson 2 tiroirs/</t>
    </r>
    <r>
      <rPr>
        <sz val="14"/>
        <color theme="4"/>
        <rFont val="Arial"/>
        <family val="2"/>
      </rPr>
      <t>REF 8892+985+983</t>
    </r>
  </si>
  <si>
    <r>
      <t>Bureau professeur avec tablette repose-sac et support UC sécurisé/</t>
    </r>
    <r>
      <rPr>
        <sz val="14"/>
        <color theme="4"/>
        <rFont val="Arial"/>
        <family val="2"/>
      </rPr>
      <t>REF 8892+985+9253</t>
    </r>
  </si>
  <si>
    <r>
      <t>Table informatique 1200 mm x 800 mm/</t>
    </r>
    <r>
      <rPr>
        <sz val="14"/>
        <color theme="4"/>
        <rFont val="Arial"/>
        <family val="2"/>
      </rPr>
      <t>INF-0092</t>
    </r>
  </si>
  <si>
    <r>
      <t>Table informatique 1500 mm x 800 mm/</t>
    </r>
    <r>
      <rPr>
        <sz val="14"/>
        <color theme="4"/>
        <rFont val="Arial"/>
        <family val="2"/>
      </rPr>
      <t>REF SP-145-AB</t>
    </r>
  </si>
  <si>
    <r>
      <t>Support Sécurisé Unité Centrale pour table informatique avec porte cadenas/</t>
    </r>
    <r>
      <rPr>
        <sz val="14"/>
        <color theme="4"/>
        <rFont val="Arial"/>
        <family val="2"/>
      </rPr>
      <t>REF 9253</t>
    </r>
  </si>
  <si>
    <r>
      <t>Chaise pivotante de travaux pratiques réglable en hauteur sur patins/</t>
    </r>
    <r>
      <rPr>
        <sz val="14"/>
        <color theme="4"/>
        <rFont val="Arial"/>
        <family val="2"/>
      </rPr>
      <t>REF 311</t>
    </r>
  </si>
  <si>
    <r>
      <t>Chaise pivotante de travaux pratiques réglable en hauteur sur roulettes/</t>
    </r>
    <r>
      <rPr>
        <sz val="14"/>
        <color theme="4"/>
        <rFont val="Arial"/>
        <family val="2"/>
      </rPr>
      <t>REF 310</t>
    </r>
  </si>
  <si>
    <r>
      <t>Tabouret de travaux pratiques hauteur fixe 600 mm/</t>
    </r>
    <r>
      <rPr>
        <sz val="14"/>
        <color theme="4"/>
        <rFont val="Arial"/>
        <family val="2"/>
      </rPr>
      <t>REF 9190</t>
    </r>
  </si>
  <si>
    <r>
      <t>Chaise haute de travaux pratiques  h: 600 mm/</t>
    </r>
    <r>
      <rPr>
        <sz val="14"/>
        <color theme="4"/>
        <rFont val="Arial"/>
        <family val="2"/>
      </rPr>
      <t>REF 8500</t>
    </r>
  </si>
  <si>
    <r>
      <t>Armoire haute de rangement à portes battantes h: 2000 mm/</t>
    </r>
    <r>
      <rPr>
        <sz val="14"/>
        <color theme="4"/>
        <rFont val="Arial"/>
        <family val="2"/>
      </rPr>
      <t>REF 00027</t>
    </r>
  </si>
  <si>
    <r>
      <t>Armoire basse de rangement à portes battantes h: 1000 mm/</t>
    </r>
    <r>
      <rPr>
        <sz val="14"/>
        <color theme="4"/>
        <rFont val="Arial"/>
        <family val="2"/>
      </rPr>
      <t>REF 00028</t>
    </r>
  </si>
  <si>
    <r>
      <t>Meuble à courrier 12 cases/</t>
    </r>
    <r>
      <rPr>
        <sz val="14"/>
        <color theme="4"/>
        <rFont val="Arial"/>
        <family val="2"/>
      </rPr>
      <t>REF 5916</t>
    </r>
  </si>
  <si>
    <r>
      <t>Piètement métal bas pour meuble à courrier 12 cases/</t>
    </r>
    <r>
      <rPr>
        <sz val="14"/>
        <color theme="4"/>
        <rFont val="Arial"/>
        <family val="2"/>
      </rPr>
      <t>REF 5918</t>
    </r>
  </si>
  <si>
    <r>
      <t>Piètement métal haut pour meuble à courrier 12 cases/</t>
    </r>
    <r>
      <rPr>
        <sz val="14"/>
        <color theme="4"/>
        <rFont val="Arial"/>
        <family val="2"/>
      </rPr>
      <t>REF 5919</t>
    </r>
  </si>
  <si>
    <r>
      <t>Meuble à 12 cases professeurs/</t>
    </r>
    <r>
      <rPr>
        <sz val="14"/>
        <color theme="4"/>
        <rFont val="Arial"/>
        <family val="2"/>
      </rPr>
      <t>REF 893</t>
    </r>
  </si>
  <si>
    <r>
      <t>Tableau scolaire simple blanc/</t>
    </r>
    <r>
      <rPr>
        <sz val="14"/>
        <color theme="4"/>
        <rFont val="Arial"/>
        <family val="2"/>
      </rPr>
      <t>REF 4009</t>
    </r>
  </si>
  <si>
    <r>
      <t>Tableau scolaire triptyque blanc/</t>
    </r>
    <r>
      <rPr>
        <sz val="14"/>
        <color theme="4"/>
        <rFont val="Arial"/>
        <family val="2"/>
      </rPr>
      <t>REF 4012</t>
    </r>
  </si>
  <si>
    <r>
      <t>Tableau scolaire pivotant et mobile double face blanc/</t>
    </r>
    <r>
      <rPr>
        <sz val="14"/>
        <color theme="4"/>
        <rFont val="Arial"/>
        <family val="2"/>
      </rPr>
      <t>REF 4015</t>
    </r>
  </si>
  <si>
    <t>Sté Denis Papin Collectivités - DPC</t>
  </si>
  <si>
    <t>Interlocuteur réception</t>
  </si>
  <si>
    <t>adresse mail interlocuteur</t>
  </si>
  <si>
    <t>téléphone</t>
  </si>
  <si>
    <t xml:space="preserve">Cachet établissement </t>
  </si>
  <si>
    <t>signature Chef d'Etablissement</t>
  </si>
  <si>
    <t>Attention minimum de commande :  500€</t>
  </si>
  <si>
    <t>modalités et période de livraison souhaitées</t>
  </si>
  <si>
    <t>MOBILIER SCOLAIRE  marché 2018190119 prix valables du 19 mars 2021 au 18 mars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</si>
</sst>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,##0.00\ &quot;€&quot;"/>
  </numFmts>
  <fonts count="2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2"/>
      <name val="Times New Roman"/>
      <family val="1"/>
    </font>
    <font>
      <b/>
      <sz val="8"/>
      <name val="Arial"/>
      <family val="2"/>
    </font>
    <font>
      <sz val="12"/>
      <color theme="9"/>
      <name val="Times New Roman"/>
      <family val="1"/>
    </font>
    <font>
      <b/>
      <sz val="10"/>
      <color rgb="FFFF0000"/>
      <name val="Arial"/>
      <family val="2"/>
    </font>
    <font>
      <sz val="11"/>
      <color rgb="FFFF0000"/>
      <name val="Arial"/>
      <family val="2"/>
    </font>
    <font>
      <sz val="9"/>
      <color theme="9"/>
      <name val="Arial"/>
      <family val="2"/>
    </font>
    <font>
      <sz val="9"/>
      <color theme="9"/>
      <name val="Times New Roman"/>
      <family val="1"/>
    </font>
    <font>
      <b/>
      <sz val="11"/>
      <color theme="1"/>
      <name val="Calibri"/>
      <family val="2"/>
      <scheme val="minor"/>
    </font>
    <font>
      <sz val="16"/>
      <color theme="1"/>
      <name val="Comic Sans MS"/>
      <family val="4"/>
    </font>
    <font>
      <sz val="14"/>
      <name val="Arial"/>
      <family val="2"/>
    </font>
    <font>
      <sz val="14"/>
      <color theme="4"/>
      <name val="Arial"/>
      <family val="2"/>
    </font>
    <font>
      <i/>
      <sz val="12"/>
      <name val="Arial"/>
      <family val="2"/>
    </font>
    <font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" fillId="0" borderId="0"/>
    <xf numFmtId="0" fontId="3" fillId="0" borderId="0"/>
    <xf numFmtId="44" fontId="1" fillId="0" borderId="0" applyFont="0" applyFill="0" applyBorder="0" applyAlignment="0" applyProtection="0"/>
  </cellStyleXfs>
  <cellXfs count="67">
    <xf numFmtId="0" fontId="0" fillId="0" borderId="0" xfId="0"/>
    <xf numFmtId="0" fontId="2" fillId="0" borderId="0" xfId="1" applyFont="1"/>
    <xf numFmtId="0" fontId="4" fillId="0" borderId="0" xfId="2" applyFont="1"/>
    <xf numFmtId="0" fontId="5" fillId="0" borderId="0" xfId="1" applyFont="1" applyAlignment="1">
      <alignment vertical="center"/>
    </xf>
    <xf numFmtId="0" fontId="6" fillId="0" borderId="0" xfId="2" applyFont="1" applyAlignment="1">
      <alignment vertical="center"/>
    </xf>
    <xf numFmtId="0" fontId="8" fillId="2" borderId="0" xfId="1" applyFont="1" applyFill="1" applyBorder="1" applyAlignment="1">
      <alignment vertical="center"/>
    </xf>
    <xf numFmtId="0" fontId="2" fillId="0" borderId="0" xfId="1" applyFont="1" applyAlignment="1">
      <alignment horizontal="center" vertical="center"/>
    </xf>
    <xf numFmtId="0" fontId="9" fillId="0" borderId="0" xfId="1" applyFont="1" applyAlignment="1">
      <alignment horizontal="center" vertical="center"/>
    </xf>
    <xf numFmtId="164" fontId="9" fillId="0" borderId="0" xfId="1" applyNumberFormat="1" applyFont="1" applyAlignment="1">
      <alignment horizontal="center" vertical="center"/>
    </xf>
    <xf numFmtId="164" fontId="2" fillId="0" borderId="0" xfId="1" applyNumberFormat="1" applyFont="1"/>
    <xf numFmtId="0" fontId="11" fillId="0" borderId="0" xfId="1" applyFont="1"/>
    <xf numFmtId="0" fontId="9" fillId="0" borderId="0" xfId="1" applyFont="1" applyAlignment="1">
      <alignment horizontal="center" vertical="center" wrapText="1"/>
    </xf>
    <xf numFmtId="0" fontId="2" fillId="0" borderId="0" xfId="1" applyFont="1" applyAlignment="1">
      <alignment wrapText="1"/>
    </xf>
    <xf numFmtId="0" fontId="4" fillId="0" borderId="0" xfId="2" applyFont="1" applyAlignment="1">
      <alignment wrapText="1"/>
    </xf>
    <xf numFmtId="0" fontId="4" fillId="0" borderId="0" xfId="1" applyFont="1" applyAlignment="1">
      <alignment wrapText="1"/>
    </xf>
    <xf numFmtId="0" fontId="8" fillId="2" borderId="0" xfId="0" applyFont="1" applyFill="1" applyBorder="1" applyAlignment="1">
      <alignment vertical="center"/>
    </xf>
    <xf numFmtId="0" fontId="14" fillId="0" borderId="0" xfId="2" applyFont="1" applyAlignment="1">
      <alignment wrapText="1"/>
    </xf>
    <xf numFmtId="0" fontId="15" fillId="0" borderId="0" xfId="1" applyFont="1"/>
    <xf numFmtId="0" fontId="0" fillId="0" borderId="0" xfId="0"/>
    <xf numFmtId="0" fontId="16" fillId="0" borderId="0" xfId="0" applyFont="1"/>
    <xf numFmtId="0" fontId="16" fillId="0" borderId="0" xfId="0" applyFont="1" applyAlignment="1">
      <alignment wrapText="1"/>
    </xf>
    <xf numFmtId="0" fontId="18" fillId="0" borderId="0" xfId="1" applyFont="1" applyAlignment="1">
      <alignment horizontal="left" vertical="center" wrapText="1"/>
    </xf>
    <xf numFmtId="0" fontId="2" fillId="0" borderId="1" xfId="1" applyFont="1" applyBorder="1"/>
    <xf numFmtId="0" fontId="7" fillId="0" borderId="1" xfId="0" applyFont="1" applyBorder="1" applyAlignment="1">
      <alignment vertical="center"/>
    </xf>
    <xf numFmtId="0" fontId="18" fillId="0" borderId="1" xfId="0" applyFont="1" applyBorder="1" applyAlignment="1">
      <alignment horizontal="left" vertical="center" wrapText="1"/>
    </xf>
    <xf numFmtId="0" fontId="5" fillId="4" borderId="1" xfId="0" applyFont="1" applyFill="1" applyBorder="1" applyAlignment="1" applyProtection="1">
      <alignment horizontal="left" vertical="center" wrapText="1"/>
      <protection locked="0"/>
    </xf>
    <xf numFmtId="0" fontId="5" fillId="4" borderId="1" xfId="1" applyFont="1" applyFill="1" applyBorder="1" applyAlignment="1" applyProtection="1">
      <alignment horizontal="center" vertical="center"/>
      <protection locked="0"/>
    </xf>
    <xf numFmtId="164" fontId="18" fillId="0" borderId="1" xfId="1" applyNumberFormat="1" applyFont="1" applyBorder="1"/>
    <xf numFmtId="0" fontId="7" fillId="2" borderId="1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164" fontId="18" fillId="4" borderId="1" xfId="1" applyNumberFormat="1" applyFont="1" applyFill="1" applyBorder="1"/>
    <xf numFmtId="0" fontId="6" fillId="4" borderId="1" xfId="1" applyFont="1" applyFill="1" applyBorder="1"/>
    <xf numFmtId="164" fontId="10" fillId="4" borderId="1" xfId="1" applyNumberFormat="1" applyFont="1" applyFill="1" applyBorder="1"/>
    <xf numFmtId="164" fontId="18" fillId="0" borderId="2" xfId="2" applyNumberFormat="1" applyFont="1" applyBorder="1" applyAlignment="1">
      <alignment vertical="center"/>
    </xf>
    <xf numFmtId="164" fontId="18" fillId="0" borderId="2" xfId="1" applyNumberFormat="1" applyFont="1" applyBorder="1" applyAlignment="1">
      <alignment vertical="center"/>
    </xf>
    <xf numFmtId="49" fontId="18" fillId="0" borderId="1" xfId="2" applyNumberFormat="1" applyFont="1" applyBorder="1" applyAlignment="1">
      <alignment vertical="center"/>
    </xf>
    <xf numFmtId="164" fontId="18" fillId="0" borderId="1" xfId="1" applyNumberFormat="1" applyFont="1" applyBorder="1" applyAlignment="1">
      <alignment vertical="center"/>
    </xf>
    <xf numFmtId="164" fontId="18" fillId="0" borderId="1" xfId="2" applyNumberFormat="1" applyFont="1" applyBorder="1" applyAlignment="1">
      <alignment vertical="center"/>
    </xf>
    <xf numFmtId="0" fontId="4" fillId="3" borderId="1" xfId="1" applyFont="1" applyFill="1" applyBorder="1" applyAlignment="1">
      <alignment horizontal="center" vertical="center"/>
    </xf>
    <xf numFmtId="0" fontId="4" fillId="3" borderId="1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 wrapText="1"/>
    </xf>
    <xf numFmtId="164" fontId="4" fillId="3" borderId="1" xfId="2" applyNumberFormat="1" applyFont="1" applyFill="1" applyBorder="1" applyAlignment="1">
      <alignment horizontal="center" vertical="center" wrapText="1"/>
    </xf>
    <xf numFmtId="0" fontId="20" fillId="0" borderId="0" xfId="2" applyFont="1" applyAlignment="1"/>
    <xf numFmtId="0" fontId="18" fillId="4" borderId="1" xfId="1" applyFont="1" applyFill="1" applyBorder="1" applyAlignment="1">
      <alignment horizontal="left"/>
    </xf>
    <xf numFmtId="0" fontId="18" fillId="4" borderId="1" xfId="1" applyFont="1" applyFill="1" applyBorder="1"/>
    <xf numFmtId="0" fontId="8" fillId="4" borderId="1" xfId="1" applyFont="1" applyFill="1" applyBorder="1" applyAlignment="1">
      <alignment horizontal="left"/>
    </xf>
    <xf numFmtId="0" fontId="8" fillId="4" borderId="1" xfId="1" applyFont="1" applyFill="1" applyBorder="1" applyProtection="1">
      <protection locked="0"/>
    </xf>
    <xf numFmtId="0" fontId="8" fillId="0" borderId="0" xfId="1" applyFont="1" applyAlignment="1">
      <alignment horizontal="center" vertical="center"/>
    </xf>
    <xf numFmtId="0" fontId="8" fillId="2" borderId="0" xfId="0" applyFont="1" applyFill="1" applyBorder="1" applyAlignment="1">
      <alignment horizontal="center" vertical="center" wrapText="1"/>
    </xf>
    <xf numFmtId="0" fontId="2" fillId="0" borderId="0" xfId="1" applyFont="1" applyAlignment="1">
      <alignment horizontal="center"/>
    </xf>
    <xf numFmtId="0" fontId="18" fillId="4" borderId="1" xfId="1" applyFont="1" applyFill="1" applyBorder="1" applyAlignment="1">
      <alignment horizontal="left"/>
    </xf>
    <xf numFmtId="0" fontId="18" fillId="4" borderId="1" xfId="1" applyFont="1" applyFill="1" applyBorder="1" applyAlignment="1" applyProtection="1">
      <alignment horizontal="center"/>
      <protection locked="0"/>
    </xf>
    <xf numFmtId="0" fontId="12" fillId="4" borderId="0" xfId="1" applyFont="1" applyFill="1" applyBorder="1" applyAlignment="1">
      <alignment horizontal="center"/>
    </xf>
    <xf numFmtId="0" fontId="1" fillId="4" borderId="0" xfId="1" applyFont="1" applyFill="1" applyBorder="1" applyAlignment="1">
      <alignment horizontal="center"/>
    </xf>
    <xf numFmtId="0" fontId="18" fillId="0" borderId="0" xfId="1" applyFont="1" applyAlignment="1">
      <alignment horizontal="left" vertical="center" wrapText="1"/>
    </xf>
    <xf numFmtId="0" fontId="13" fillId="0" borderId="0" xfId="1" applyFont="1" applyAlignment="1">
      <alignment horizontal="center" vertical="center" wrapText="1"/>
    </xf>
    <xf numFmtId="0" fontId="6" fillId="4" borderId="3" xfId="1" applyFont="1" applyFill="1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6" fillId="4" borderId="3" xfId="1" applyFont="1" applyFill="1" applyBorder="1" applyAlignment="1">
      <alignment horizontal="left"/>
    </xf>
    <xf numFmtId="0" fontId="0" fillId="0" borderId="4" xfId="0" applyBorder="1" applyAlignment="1">
      <alignment horizontal="left"/>
    </xf>
    <xf numFmtId="0" fontId="18" fillId="4" borderId="3" xfId="1" applyFont="1" applyFill="1" applyBorder="1" applyAlignment="1" applyProtection="1">
      <alignment horizontal="center" wrapText="1"/>
      <protection locked="0"/>
    </xf>
    <xf numFmtId="0" fontId="18" fillId="4" borderId="5" xfId="1" applyFont="1" applyFill="1" applyBorder="1" applyAlignment="1" applyProtection="1">
      <alignment horizontal="center" wrapText="1"/>
      <protection locked="0"/>
    </xf>
    <xf numFmtId="0" fontId="21" fillId="0" borderId="4" xfId="0" applyFont="1" applyBorder="1" applyAlignment="1"/>
    <xf numFmtId="0" fontId="18" fillId="4" borderId="3" xfId="1" applyFont="1" applyFill="1" applyBorder="1" applyAlignment="1" applyProtection="1">
      <alignment horizontal="center"/>
      <protection locked="0"/>
    </xf>
    <xf numFmtId="0" fontId="21" fillId="0" borderId="4" xfId="0" applyFont="1" applyBorder="1" applyAlignment="1">
      <alignment horizontal="center"/>
    </xf>
    <xf numFmtId="0" fontId="17" fillId="5" borderId="0" xfId="0" applyFont="1" applyFill="1" applyAlignment="1">
      <alignment horizontal="center"/>
    </xf>
  </cellXfs>
  <cellStyles count="4">
    <cellStyle name="Monétaire 2" xfId="3" xr:uid="{00000000-0005-0000-0000-000000000000}"/>
    <cellStyle name="Normal" xfId="0" builtinId="0"/>
    <cellStyle name="Normal 2" xfId="1" xr:uid="{00000000-0005-0000-0000-000002000000}"/>
    <cellStyle name="Normal 2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0</xdr:col>
      <xdr:colOff>1197429</xdr:colOff>
      <xdr:row>35</xdr:row>
      <xdr:rowOff>21696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854940"/>
          <a:ext cx="1234440" cy="475631"/>
        </a:xfrm>
        <a:prstGeom prst="rect">
          <a:avLst/>
        </a:prstGeom>
      </xdr:spPr>
    </xdr:pic>
    <xdr:clientData/>
  </xdr:twoCellAnchor>
  <xdr:twoCellAnchor editAs="oneCell">
    <xdr:from>
      <xdr:col>0</xdr:col>
      <xdr:colOff>182880</xdr:colOff>
      <xdr:row>6</xdr:row>
      <xdr:rowOff>38101</xdr:rowOff>
    </xdr:from>
    <xdr:to>
      <xdr:col>0</xdr:col>
      <xdr:colOff>1150620</xdr:colOff>
      <xdr:row>6</xdr:row>
      <xdr:rowOff>1110124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2880" y="2461261"/>
          <a:ext cx="967740" cy="107202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7</xdr:row>
      <xdr:rowOff>137160</xdr:rowOff>
    </xdr:from>
    <xdr:to>
      <xdr:col>0</xdr:col>
      <xdr:colOff>1183487</xdr:colOff>
      <xdr:row>7</xdr:row>
      <xdr:rowOff>998220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" y="3710940"/>
          <a:ext cx="1153007" cy="86106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106681</xdr:colOff>
      <xdr:row>8</xdr:row>
      <xdr:rowOff>60961</xdr:rowOff>
    </xdr:from>
    <xdr:to>
      <xdr:col>0</xdr:col>
      <xdr:colOff>1165806</xdr:colOff>
      <xdr:row>8</xdr:row>
      <xdr:rowOff>1127761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6681" y="4808221"/>
          <a:ext cx="1059125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9</xdr:row>
      <xdr:rowOff>7621</xdr:rowOff>
    </xdr:from>
    <xdr:to>
      <xdr:col>0</xdr:col>
      <xdr:colOff>1056587</xdr:colOff>
      <xdr:row>9</xdr:row>
      <xdr:rowOff>1082040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51460" y="5897881"/>
          <a:ext cx="805127" cy="1074419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10</xdr:row>
      <xdr:rowOff>30481</xdr:rowOff>
    </xdr:from>
    <xdr:to>
      <xdr:col>0</xdr:col>
      <xdr:colOff>1098081</xdr:colOff>
      <xdr:row>10</xdr:row>
      <xdr:rowOff>1127760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9560" y="7063741"/>
          <a:ext cx="808521" cy="10972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76360</xdr:rowOff>
    </xdr:from>
    <xdr:to>
      <xdr:col>0</xdr:col>
      <xdr:colOff>1191951</xdr:colOff>
      <xdr:row>11</xdr:row>
      <xdr:rowOff>892148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8349503"/>
          <a:ext cx="1191951" cy="8157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35860</xdr:rowOff>
    </xdr:from>
    <xdr:to>
      <xdr:col>0</xdr:col>
      <xdr:colOff>1201476</xdr:colOff>
      <xdr:row>12</xdr:row>
      <xdr:rowOff>851648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9699813"/>
          <a:ext cx="1212601" cy="815788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12</xdr:row>
      <xdr:rowOff>645460</xdr:rowOff>
    </xdr:from>
    <xdr:to>
      <xdr:col>0</xdr:col>
      <xdr:colOff>1198685</xdr:colOff>
      <xdr:row>12</xdr:row>
      <xdr:rowOff>1362636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4118" y="10309413"/>
          <a:ext cx="985692" cy="717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35860</xdr:rowOff>
    </xdr:from>
    <xdr:to>
      <xdr:col>0</xdr:col>
      <xdr:colOff>1201476</xdr:colOff>
      <xdr:row>13</xdr:row>
      <xdr:rowOff>851648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1152095"/>
          <a:ext cx="1212601" cy="815788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13</xdr:row>
      <xdr:rowOff>645460</xdr:rowOff>
    </xdr:from>
    <xdr:to>
      <xdr:col>0</xdr:col>
      <xdr:colOff>1047850</xdr:colOff>
      <xdr:row>13</xdr:row>
      <xdr:rowOff>1577790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8941" y="11761695"/>
          <a:ext cx="778909" cy="932330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</xdr:colOff>
      <xdr:row>14</xdr:row>
      <xdr:rowOff>53788</xdr:rowOff>
    </xdr:from>
    <xdr:to>
      <xdr:col>0</xdr:col>
      <xdr:colOff>1183341</xdr:colOff>
      <xdr:row>14</xdr:row>
      <xdr:rowOff>1110343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894" y="12819529"/>
          <a:ext cx="1156447" cy="1056555"/>
        </a:xfrm>
        <a:prstGeom prst="rect">
          <a:avLst/>
        </a:prstGeom>
      </xdr:spPr>
    </xdr:pic>
    <xdr:clientData/>
  </xdr:twoCellAnchor>
  <xdr:twoCellAnchor editAs="oneCell">
    <xdr:from>
      <xdr:col>0</xdr:col>
      <xdr:colOff>80682</xdr:colOff>
      <xdr:row>15</xdr:row>
      <xdr:rowOff>44824</xdr:rowOff>
    </xdr:from>
    <xdr:to>
      <xdr:col>0</xdr:col>
      <xdr:colOff>1197429</xdr:colOff>
      <xdr:row>15</xdr:row>
      <xdr:rowOff>1101379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0682" y="13958048"/>
          <a:ext cx="1156447" cy="1056555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16</xdr:row>
      <xdr:rowOff>98612</xdr:rowOff>
    </xdr:from>
    <xdr:to>
      <xdr:col>0</xdr:col>
      <xdr:colOff>1047850</xdr:colOff>
      <xdr:row>16</xdr:row>
      <xdr:rowOff>1030942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68941" y="15132424"/>
          <a:ext cx="778909" cy="932330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313764</xdr:colOff>
      <xdr:row>17</xdr:row>
      <xdr:rowOff>44825</xdr:rowOff>
    </xdr:from>
    <xdr:to>
      <xdr:col>0</xdr:col>
      <xdr:colOff>905435</xdr:colOff>
      <xdr:row>17</xdr:row>
      <xdr:rowOff>1042683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13764" y="16172331"/>
          <a:ext cx="591671" cy="997858"/>
        </a:xfrm>
        <a:prstGeom prst="rect">
          <a:avLst/>
        </a:prstGeom>
      </xdr:spPr>
    </xdr:pic>
    <xdr:clientData/>
  </xdr:twoCellAnchor>
  <xdr:twoCellAnchor editAs="oneCell">
    <xdr:from>
      <xdr:col>0</xdr:col>
      <xdr:colOff>349623</xdr:colOff>
      <xdr:row>18</xdr:row>
      <xdr:rowOff>44824</xdr:rowOff>
    </xdr:from>
    <xdr:to>
      <xdr:col>0</xdr:col>
      <xdr:colOff>977152</xdr:colOff>
      <xdr:row>18</xdr:row>
      <xdr:rowOff>1108347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49623" y="17274989"/>
          <a:ext cx="627529" cy="1063523"/>
        </a:xfrm>
        <a:prstGeom prst="rect">
          <a:avLst/>
        </a:prstGeom>
      </xdr:spPr>
    </xdr:pic>
    <xdr:clientData/>
  </xdr:twoCellAnchor>
  <xdr:twoCellAnchor editAs="oneCell">
    <xdr:from>
      <xdr:col>0</xdr:col>
      <xdr:colOff>206190</xdr:colOff>
      <xdr:row>19</xdr:row>
      <xdr:rowOff>44824</xdr:rowOff>
    </xdr:from>
    <xdr:to>
      <xdr:col>0</xdr:col>
      <xdr:colOff>1122192</xdr:colOff>
      <xdr:row>19</xdr:row>
      <xdr:rowOff>1102659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6190" y="18422471"/>
          <a:ext cx="916002" cy="1057835"/>
        </a:xfrm>
        <a:prstGeom prst="rect">
          <a:avLst/>
        </a:prstGeom>
      </xdr:spPr>
    </xdr:pic>
    <xdr:clientData/>
  </xdr:twoCellAnchor>
  <xdr:twoCellAnchor editAs="oneCell">
    <xdr:from>
      <xdr:col>0</xdr:col>
      <xdr:colOff>286871</xdr:colOff>
      <xdr:row>20</xdr:row>
      <xdr:rowOff>35859</xdr:rowOff>
    </xdr:from>
    <xdr:to>
      <xdr:col>0</xdr:col>
      <xdr:colOff>1049390</xdr:colOff>
      <xdr:row>20</xdr:row>
      <xdr:rowOff>1165412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6871" y="19569953"/>
          <a:ext cx="762519" cy="1129553"/>
        </a:xfrm>
        <a:prstGeom prst="rect">
          <a:avLst/>
        </a:prstGeom>
      </xdr:spPr>
    </xdr:pic>
    <xdr:clientData/>
  </xdr:twoCellAnchor>
  <xdr:twoCellAnchor editAs="oneCell">
    <xdr:from>
      <xdr:col>0</xdr:col>
      <xdr:colOff>277906</xdr:colOff>
      <xdr:row>21</xdr:row>
      <xdr:rowOff>71717</xdr:rowOff>
    </xdr:from>
    <xdr:to>
      <xdr:col>0</xdr:col>
      <xdr:colOff>941294</xdr:colOff>
      <xdr:row>21</xdr:row>
      <xdr:rowOff>1113236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77906" y="20780188"/>
          <a:ext cx="663388" cy="1041519"/>
        </a:xfrm>
        <a:prstGeom prst="rect">
          <a:avLst/>
        </a:prstGeom>
      </xdr:spPr>
    </xdr:pic>
    <xdr:clientData/>
  </xdr:twoCellAnchor>
  <xdr:twoCellAnchor editAs="oneCell">
    <xdr:from>
      <xdr:col>0</xdr:col>
      <xdr:colOff>116542</xdr:colOff>
      <xdr:row>23</xdr:row>
      <xdr:rowOff>44823</xdr:rowOff>
    </xdr:from>
    <xdr:to>
      <xdr:col>0</xdr:col>
      <xdr:colOff>1127272</xdr:colOff>
      <xdr:row>23</xdr:row>
      <xdr:rowOff>1093694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6542" y="23057223"/>
          <a:ext cx="1010730" cy="1048871"/>
        </a:xfrm>
        <a:prstGeom prst="rect">
          <a:avLst/>
        </a:prstGeom>
      </xdr:spPr>
    </xdr:pic>
    <xdr:clientData/>
  </xdr:twoCellAnchor>
  <xdr:twoCellAnchor editAs="oneCell">
    <xdr:from>
      <xdr:col>0</xdr:col>
      <xdr:colOff>71718</xdr:colOff>
      <xdr:row>24</xdr:row>
      <xdr:rowOff>394449</xdr:rowOff>
    </xdr:from>
    <xdr:to>
      <xdr:col>0</xdr:col>
      <xdr:colOff>1199110</xdr:colOff>
      <xdr:row>24</xdr:row>
      <xdr:rowOff>751890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1718" y="24563296"/>
          <a:ext cx="1138517" cy="357441"/>
        </a:xfrm>
        <a:prstGeom prst="rect">
          <a:avLst/>
        </a:prstGeom>
      </xdr:spPr>
    </xdr:pic>
    <xdr:clientData/>
  </xdr:twoCellAnchor>
  <xdr:twoCellAnchor editAs="oneCell">
    <xdr:from>
      <xdr:col>0</xdr:col>
      <xdr:colOff>457199</xdr:colOff>
      <xdr:row>24</xdr:row>
      <xdr:rowOff>627529</xdr:rowOff>
    </xdr:from>
    <xdr:to>
      <xdr:col>0</xdr:col>
      <xdr:colOff>905434</xdr:colOff>
      <xdr:row>24</xdr:row>
      <xdr:rowOff>832970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57199" y="24796376"/>
          <a:ext cx="448235" cy="205441"/>
        </a:xfrm>
        <a:prstGeom prst="rect">
          <a:avLst/>
        </a:prstGeom>
      </xdr:spPr>
    </xdr:pic>
    <xdr:clientData/>
  </xdr:twoCellAnchor>
  <xdr:twoCellAnchor editAs="oneCell">
    <xdr:from>
      <xdr:col>0</xdr:col>
      <xdr:colOff>546847</xdr:colOff>
      <xdr:row>6</xdr:row>
      <xdr:rowOff>923365</xdr:rowOff>
    </xdr:from>
    <xdr:to>
      <xdr:col>0</xdr:col>
      <xdr:colOff>995082</xdr:colOff>
      <xdr:row>6</xdr:row>
      <xdr:rowOff>1128806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46847" y="3352800"/>
          <a:ext cx="448235" cy="205441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</xdr:colOff>
      <xdr:row>7</xdr:row>
      <xdr:rowOff>788445</xdr:rowOff>
    </xdr:from>
    <xdr:to>
      <xdr:col>0</xdr:col>
      <xdr:colOff>783515</xdr:colOff>
      <xdr:row>7</xdr:row>
      <xdr:rowOff>993886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5280" y="4365363"/>
          <a:ext cx="448235" cy="205441"/>
        </a:xfrm>
        <a:prstGeom prst="rect">
          <a:avLst/>
        </a:prstGeom>
      </xdr:spPr>
    </xdr:pic>
    <xdr:clientData/>
  </xdr:twoCellAnchor>
  <xdr:twoCellAnchor editAs="oneCell">
    <xdr:from>
      <xdr:col>0</xdr:col>
      <xdr:colOff>537883</xdr:colOff>
      <xdr:row>23</xdr:row>
      <xdr:rowOff>950259</xdr:rowOff>
    </xdr:from>
    <xdr:to>
      <xdr:col>0</xdr:col>
      <xdr:colOff>987748</xdr:colOff>
      <xdr:row>23</xdr:row>
      <xdr:rowOff>1075765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7883" y="23962659"/>
          <a:ext cx="449865" cy="12550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25</xdr:row>
      <xdr:rowOff>35859</xdr:rowOff>
    </xdr:from>
    <xdr:to>
      <xdr:col>0</xdr:col>
      <xdr:colOff>1078477</xdr:colOff>
      <xdr:row>25</xdr:row>
      <xdr:rowOff>1093695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2400" y="25361153"/>
          <a:ext cx="926077" cy="1057836"/>
        </a:xfrm>
        <a:prstGeom prst="rect">
          <a:avLst/>
        </a:prstGeom>
      </xdr:spPr>
    </xdr:pic>
    <xdr:clientData/>
  </xdr:twoCellAnchor>
  <xdr:twoCellAnchor editAs="oneCell">
    <xdr:from>
      <xdr:col>0</xdr:col>
      <xdr:colOff>286870</xdr:colOff>
      <xdr:row>25</xdr:row>
      <xdr:rowOff>905435</xdr:rowOff>
    </xdr:from>
    <xdr:to>
      <xdr:col>0</xdr:col>
      <xdr:colOff>986118</xdr:colOff>
      <xdr:row>25</xdr:row>
      <xdr:rowOff>1111624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6870" y="26230729"/>
          <a:ext cx="699248" cy="206189"/>
        </a:xfrm>
        <a:prstGeom prst="rect">
          <a:avLst/>
        </a:prstGeom>
      </xdr:spPr>
    </xdr:pic>
    <xdr:clientData/>
  </xdr:twoCellAnchor>
  <xdr:twoCellAnchor editAs="oneCell">
    <xdr:from>
      <xdr:col>0</xdr:col>
      <xdr:colOff>340660</xdr:colOff>
      <xdr:row>26</xdr:row>
      <xdr:rowOff>44824</xdr:rowOff>
    </xdr:from>
    <xdr:to>
      <xdr:col>0</xdr:col>
      <xdr:colOff>924024</xdr:colOff>
      <xdr:row>26</xdr:row>
      <xdr:rowOff>1111624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40660" y="26517600"/>
          <a:ext cx="583364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71719</xdr:colOff>
      <xdr:row>27</xdr:row>
      <xdr:rowOff>170331</xdr:rowOff>
    </xdr:from>
    <xdr:to>
      <xdr:col>0</xdr:col>
      <xdr:colOff>1199673</xdr:colOff>
      <xdr:row>27</xdr:row>
      <xdr:rowOff>896473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1719" y="27772660"/>
          <a:ext cx="1129554" cy="726142"/>
        </a:xfrm>
        <a:prstGeom prst="rect">
          <a:avLst/>
        </a:prstGeom>
      </xdr:spPr>
    </xdr:pic>
    <xdr:clientData/>
  </xdr:twoCellAnchor>
  <xdr:twoCellAnchor editAs="oneCell">
    <xdr:from>
      <xdr:col>0</xdr:col>
      <xdr:colOff>53789</xdr:colOff>
      <xdr:row>28</xdr:row>
      <xdr:rowOff>268941</xdr:rowOff>
    </xdr:from>
    <xdr:to>
      <xdr:col>0</xdr:col>
      <xdr:colOff>1152415</xdr:colOff>
      <xdr:row>28</xdr:row>
      <xdr:rowOff>779930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3789" y="29027717"/>
          <a:ext cx="1098626" cy="510989"/>
        </a:xfrm>
        <a:prstGeom prst="rect">
          <a:avLst/>
        </a:prstGeom>
      </xdr:spPr>
    </xdr:pic>
    <xdr:clientData/>
  </xdr:twoCellAnchor>
  <xdr:twoCellAnchor editAs="oneCell">
    <xdr:from>
      <xdr:col>0</xdr:col>
      <xdr:colOff>242047</xdr:colOff>
      <xdr:row>29</xdr:row>
      <xdr:rowOff>53789</xdr:rowOff>
    </xdr:from>
    <xdr:to>
      <xdr:col>0</xdr:col>
      <xdr:colOff>1021976</xdr:colOff>
      <xdr:row>29</xdr:row>
      <xdr:rowOff>1086195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047" y="29960048"/>
          <a:ext cx="779929" cy="1032406"/>
        </a:xfrm>
        <a:prstGeom prst="rect">
          <a:avLst/>
        </a:prstGeom>
      </xdr:spPr>
    </xdr:pic>
    <xdr:clientData/>
  </xdr:twoCellAnchor>
  <xdr:twoCellAnchor editAs="oneCell">
    <xdr:from>
      <xdr:col>0</xdr:col>
      <xdr:colOff>53789</xdr:colOff>
      <xdr:row>30</xdr:row>
      <xdr:rowOff>143436</xdr:rowOff>
    </xdr:from>
    <xdr:to>
      <xdr:col>0</xdr:col>
      <xdr:colOff>1197499</xdr:colOff>
      <xdr:row>30</xdr:row>
      <xdr:rowOff>977154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3789" y="31197177"/>
          <a:ext cx="1145310" cy="833718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</xdr:colOff>
      <xdr:row>31</xdr:row>
      <xdr:rowOff>197223</xdr:rowOff>
    </xdr:from>
    <xdr:to>
      <xdr:col>0</xdr:col>
      <xdr:colOff>1199670</xdr:colOff>
      <xdr:row>31</xdr:row>
      <xdr:rowOff>1052100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894" y="32335694"/>
          <a:ext cx="1174376" cy="854877"/>
        </a:xfrm>
        <a:prstGeom prst="rect">
          <a:avLst/>
        </a:prstGeom>
      </xdr:spPr>
    </xdr:pic>
    <xdr:clientData/>
  </xdr:twoCellAnchor>
  <xdr:twoCellAnchor editAs="oneCell">
    <xdr:from>
      <xdr:col>0</xdr:col>
      <xdr:colOff>394608</xdr:colOff>
      <xdr:row>11</xdr:row>
      <xdr:rowOff>789214</xdr:rowOff>
    </xdr:from>
    <xdr:to>
      <xdr:col>0</xdr:col>
      <xdr:colOff>1238250</xdr:colOff>
      <xdr:row>11</xdr:row>
      <xdr:rowOff>1387928</xdr:rowOff>
    </xdr:to>
    <xdr:pic>
      <xdr:nvPicPr>
        <xdr:cNvPr id="45" name="Image 44" descr="\\TERRE\Commun\01-COMMERCIAL\01-SUPPORTS DE VENTE\3- PHOTOS PRODUITS DPC\1- COLLECTIVITES\7-CATALOGUE GENERAL\2019-2020\Cyclos\Tablette bureau2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608" y="9062357"/>
          <a:ext cx="843642" cy="59871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706290</xdr:colOff>
      <xdr:row>3</xdr:row>
      <xdr:rowOff>231321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9765FFA7-B4A9-488D-BA86-94361D207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2937861" cy="870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</xdr:rowOff>
    </xdr:from>
    <xdr:to>
      <xdr:col>6</xdr:col>
      <xdr:colOff>542296</xdr:colOff>
      <xdr:row>34</xdr:row>
      <xdr:rowOff>123002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9525"/>
          <a:ext cx="5038096" cy="65904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666750</xdr:colOff>
      <xdr:row>8</xdr:row>
      <xdr:rowOff>0</xdr:rowOff>
    </xdr:from>
    <xdr:to>
      <xdr:col>2</xdr:col>
      <xdr:colOff>133226</xdr:colOff>
      <xdr:row>14</xdr:row>
      <xdr:rowOff>9381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1524000"/>
          <a:ext cx="990476" cy="1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47524</xdr:colOff>
      <xdr:row>21</xdr:row>
      <xdr:rowOff>133214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3048000"/>
          <a:ext cx="809524" cy="108571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171333</xdr:colOff>
      <xdr:row>29</xdr:row>
      <xdr:rowOff>161786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4572000"/>
          <a:ext cx="933333" cy="11142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6</xdr:col>
      <xdr:colOff>532762</xdr:colOff>
      <xdr:row>40</xdr:row>
      <xdr:rowOff>103834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104762" cy="75333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7</xdr:col>
      <xdr:colOff>246953</xdr:colOff>
      <xdr:row>17</xdr:row>
      <xdr:rowOff>171167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5580953" cy="22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K41"/>
  <sheetViews>
    <sheetView tabSelected="1" topLeftCell="A7" zoomScale="70" zoomScaleNormal="70" workbookViewId="0">
      <selection activeCell="G10" sqref="G10"/>
    </sheetView>
  </sheetViews>
  <sheetFormatPr baseColWidth="10" defaultColWidth="11" defaultRowHeight="15.75" x14ac:dyDescent="0.25"/>
  <cols>
    <col min="1" max="1" width="22.28515625" style="1" customWidth="1"/>
    <col min="2" max="2" width="11.28515625" style="1" customWidth="1"/>
    <col min="3" max="3" width="64.85546875" style="12" customWidth="1"/>
    <col min="4" max="4" width="19" style="12" customWidth="1"/>
    <col min="5" max="5" width="19.7109375" style="12" customWidth="1"/>
    <col min="6" max="6" width="13.42578125" style="1" customWidth="1"/>
    <col min="7" max="7" width="18.85546875" style="9" customWidth="1"/>
    <col min="8" max="8" width="21.28515625" style="9" customWidth="1"/>
    <col min="9" max="16384" width="11" style="1"/>
  </cols>
  <sheetData>
    <row r="2" spans="1:11" x14ac:dyDescent="0.25">
      <c r="A2" s="50"/>
      <c r="C2" s="11" t="s">
        <v>133</v>
      </c>
      <c r="D2" s="11"/>
      <c r="E2" s="11"/>
      <c r="F2" s="7"/>
      <c r="G2" s="8"/>
      <c r="H2" s="8"/>
      <c r="I2" s="6"/>
      <c r="J2" s="6"/>
      <c r="K2" s="6"/>
    </row>
    <row r="3" spans="1:11" ht="18" x14ac:dyDescent="0.25">
      <c r="A3" s="50"/>
      <c r="B3" s="48" t="s">
        <v>104</v>
      </c>
      <c r="C3" s="48"/>
      <c r="D3" s="48"/>
      <c r="E3" s="48"/>
      <c r="F3" s="48"/>
      <c r="G3" s="48"/>
      <c r="H3" s="48"/>
    </row>
    <row r="4" spans="1:11" ht="42" customHeight="1" x14ac:dyDescent="0.25">
      <c r="B4" s="49" t="s">
        <v>141</v>
      </c>
      <c r="C4" s="49"/>
      <c r="D4" s="49"/>
      <c r="E4" s="49"/>
      <c r="F4" s="49"/>
      <c r="G4" s="49"/>
      <c r="H4" s="49"/>
      <c r="I4" s="5"/>
      <c r="J4" s="5"/>
    </row>
    <row r="5" spans="1:11" ht="20.25" customHeight="1" x14ac:dyDescent="0.25">
      <c r="A5" s="53" t="s">
        <v>36</v>
      </c>
      <c r="B5" s="54"/>
      <c r="C5" s="54"/>
      <c r="D5" s="15"/>
      <c r="E5" s="15"/>
      <c r="F5" s="15"/>
      <c r="G5" s="15"/>
      <c r="H5" s="15"/>
      <c r="I5" s="5"/>
      <c r="J5" s="5"/>
    </row>
    <row r="6" spans="1:11" s="7" customFormat="1" ht="30" x14ac:dyDescent="0.25">
      <c r="A6" s="39" t="s">
        <v>32</v>
      </c>
      <c r="B6" s="40" t="s">
        <v>31</v>
      </c>
      <c r="C6" s="40" t="s">
        <v>20</v>
      </c>
      <c r="D6" s="41" t="s">
        <v>37</v>
      </c>
      <c r="E6" s="41" t="s">
        <v>38</v>
      </c>
      <c r="F6" s="40" t="s">
        <v>40</v>
      </c>
      <c r="G6" s="42" t="s">
        <v>30</v>
      </c>
      <c r="H6" s="42" t="s">
        <v>105</v>
      </c>
    </row>
    <row r="7" spans="1:11" ht="90.6" customHeight="1" x14ac:dyDescent="0.25">
      <c r="A7" s="22"/>
      <c r="B7" s="23" t="s">
        <v>19</v>
      </c>
      <c r="C7" s="24" t="s">
        <v>109</v>
      </c>
      <c r="D7" s="25"/>
      <c r="E7" s="25"/>
      <c r="F7" s="26"/>
      <c r="G7" s="27">
        <f>33.54+0.87</f>
        <v>34.409999999999997</v>
      </c>
      <c r="H7" s="27">
        <f>G7*F7</f>
        <v>0</v>
      </c>
    </row>
    <row r="8" spans="1:11" ht="92.45" customHeight="1" x14ac:dyDescent="0.25">
      <c r="A8" s="22"/>
      <c r="B8" s="23" t="s">
        <v>18</v>
      </c>
      <c r="C8" s="24" t="s">
        <v>110</v>
      </c>
      <c r="D8" s="25"/>
      <c r="E8" s="25"/>
      <c r="F8" s="26"/>
      <c r="G8" s="27">
        <f>41.27+1.36</f>
        <v>42.63</v>
      </c>
      <c r="H8" s="27">
        <f t="shared" ref="H8:H17" si="0">G8*F8</f>
        <v>0</v>
      </c>
    </row>
    <row r="9" spans="1:11" ht="90" customHeight="1" x14ac:dyDescent="0.25">
      <c r="A9" s="22"/>
      <c r="B9" s="23" t="s">
        <v>17</v>
      </c>
      <c r="C9" s="24" t="s">
        <v>111</v>
      </c>
      <c r="D9" s="25"/>
      <c r="E9" s="25"/>
      <c r="F9" s="26"/>
      <c r="G9" s="27">
        <f>116.18+1.7</f>
        <v>117.88000000000001</v>
      </c>
      <c r="H9" s="27">
        <f t="shared" si="0"/>
        <v>0</v>
      </c>
    </row>
    <row r="10" spans="1:11" ht="90" customHeight="1" x14ac:dyDescent="0.25">
      <c r="A10" s="22"/>
      <c r="B10" s="23" t="s">
        <v>16</v>
      </c>
      <c r="C10" s="24" t="s">
        <v>112</v>
      </c>
      <c r="D10" s="25"/>
      <c r="E10" s="28" t="s">
        <v>95</v>
      </c>
      <c r="F10" s="26"/>
      <c r="G10" s="27">
        <f>20.81+0.42</f>
        <v>21.23</v>
      </c>
      <c r="H10" s="27">
        <f t="shared" si="0"/>
        <v>0</v>
      </c>
    </row>
    <row r="11" spans="1:11" ht="91.15" customHeight="1" x14ac:dyDescent="0.25">
      <c r="A11" s="22"/>
      <c r="B11" s="23" t="s">
        <v>15</v>
      </c>
      <c r="C11" s="24" t="s">
        <v>113</v>
      </c>
      <c r="D11" s="25"/>
      <c r="E11" s="28" t="s">
        <v>95</v>
      </c>
      <c r="F11" s="26"/>
      <c r="G11" s="27">
        <f>24.47+0.47</f>
        <v>24.939999999999998</v>
      </c>
      <c r="H11" s="27">
        <f t="shared" si="0"/>
        <v>0</v>
      </c>
    </row>
    <row r="12" spans="1:11" ht="115.15" customHeight="1" x14ac:dyDescent="0.25">
      <c r="A12" s="22"/>
      <c r="B12" s="23" t="s">
        <v>14</v>
      </c>
      <c r="C12" s="24" t="s">
        <v>114</v>
      </c>
      <c r="D12" s="25"/>
      <c r="E12" s="25"/>
      <c r="F12" s="26"/>
      <c r="G12" s="27">
        <f>144.67+3.52</f>
        <v>148.19</v>
      </c>
      <c r="H12" s="27">
        <f t="shared" si="0"/>
        <v>0</v>
      </c>
    </row>
    <row r="13" spans="1:11" ht="114.6" customHeight="1" x14ac:dyDescent="0.25">
      <c r="A13" s="22"/>
      <c r="B13" s="23" t="s">
        <v>13</v>
      </c>
      <c r="C13" s="24" t="s">
        <v>115</v>
      </c>
      <c r="D13" s="25"/>
      <c r="E13" s="25"/>
      <c r="F13" s="26"/>
      <c r="G13" s="27">
        <f>205.43+4.27</f>
        <v>209.70000000000002</v>
      </c>
      <c r="H13" s="27">
        <f t="shared" si="0"/>
        <v>0</v>
      </c>
    </row>
    <row r="14" spans="1:11" ht="129.6" customHeight="1" x14ac:dyDescent="0.25">
      <c r="A14" s="22"/>
      <c r="B14" s="23" t="s">
        <v>12</v>
      </c>
      <c r="C14" s="24" t="s">
        <v>116</v>
      </c>
      <c r="D14" s="25"/>
      <c r="E14" s="25"/>
      <c r="F14" s="26"/>
      <c r="G14" s="27">
        <f>178.13+3.67</f>
        <v>181.79999999999998</v>
      </c>
      <c r="H14" s="27">
        <f t="shared" si="0"/>
        <v>0</v>
      </c>
    </row>
    <row r="15" spans="1:11" ht="90.6" customHeight="1" x14ac:dyDescent="0.25">
      <c r="A15" s="22"/>
      <c r="B15" s="23" t="s">
        <v>11</v>
      </c>
      <c r="C15" s="24" t="s">
        <v>117</v>
      </c>
      <c r="D15" s="25"/>
      <c r="E15" s="25"/>
      <c r="F15" s="26"/>
      <c r="G15" s="27">
        <f>104.9+2.08</f>
        <v>106.98</v>
      </c>
      <c r="H15" s="27">
        <f t="shared" si="0"/>
        <v>0</v>
      </c>
    </row>
    <row r="16" spans="1:11" ht="88.15" customHeight="1" x14ac:dyDescent="0.25">
      <c r="A16" s="22"/>
      <c r="B16" s="23" t="s">
        <v>10</v>
      </c>
      <c r="C16" s="24" t="s">
        <v>118</v>
      </c>
      <c r="D16" s="25"/>
      <c r="E16" s="25"/>
      <c r="F16" s="26"/>
      <c r="G16" s="27">
        <f>135.66+2.76</f>
        <v>138.41999999999999</v>
      </c>
      <c r="H16" s="27">
        <f t="shared" si="0"/>
        <v>0</v>
      </c>
    </row>
    <row r="17" spans="1:8" ht="85.9" customHeight="1" x14ac:dyDescent="0.25">
      <c r="A17" s="22"/>
      <c r="B17" s="23" t="s">
        <v>9</v>
      </c>
      <c r="C17" s="24" t="s">
        <v>119</v>
      </c>
      <c r="D17" s="25"/>
      <c r="E17" s="29"/>
      <c r="F17" s="26"/>
      <c r="G17" s="27">
        <f>33.47+0.15</f>
        <v>33.619999999999997</v>
      </c>
      <c r="H17" s="27">
        <f t="shared" si="0"/>
        <v>0</v>
      </c>
    </row>
    <row r="18" spans="1:8" ht="87" customHeight="1" x14ac:dyDescent="0.25">
      <c r="A18" s="22"/>
      <c r="B18" s="23" t="s">
        <v>8</v>
      </c>
      <c r="C18" s="24" t="s">
        <v>120</v>
      </c>
      <c r="D18" s="25"/>
      <c r="E18" s="28" t="s">
        <v>95</v>
      </c>
      <c r="F18" s="26"/>
      <c r="G18" s="27">
        <f>50.12+0.55</f>
        <v>50.669999999999995</v>
      </c>
      <c r="H18" s="27">
        <f t="shared" ref="H18:H32" si="1">G18*F18</f>
        <v>0</v>
      </c>
    </row>
    <row r="19" spans="1:8" ht="90" customHeight="1" x14ac:dyDescent="0.25">
      <c r="A19" s="22"/>
      <c r="B19" s="23" t="s">
        <v>7</v>
      </c>
      <c r="C19" s="24" t="s">
        <v>121</v>
      </c>
      <c r="D19" s="25"/>
      <c r="E19" s="28" t="s">
        <v>95</v>
      </c>
      <c r="F19" s="26"/>
      <c r="G19" s="27">
        <f>57.33+0.61</f>
        <v>57.94</v>
      </c>
      <c r="H19" s="27">
        <f t="shared" si="1"/>
        <v>0</v>
      </c>
    </row>
    <row r="20" spans="1:8" ht="91.15" customHeight="1" x14ac:dyDescent="0.25">
      <c r="A20" s="22"/>
      <c r="B20" s="23" t="s">
        <v>6</v>
      </c>
      <c r="C20" s="24" t="s">
        <v>122</v>
      </c>
      <c r="D20" s="25"/>
      <c r="E20" s="28" t="s">
        <v>95</v>
      </c>
      <c r="F20" s="26"/>
      <c r="G20" s="27">
        <f>18.37+0.47</f>
        <v>18.84</v>
      </c>
      <c r="H20" s="27">
        <f t="shared" si="1"/>
        <v>0</v>
      </c>
    </row>
    <row r="21" spans="1:8" ht="92.45" customHeight="1" x14ac:dyDescent="0.25">
      <c r="A21" s="22"/>
      <c r="B21" s="23" t="s">
        <v>5</v>
      </c>
      <c r="C21" s="24" t="s">
        <v>123</v>
      </c>
      <c r="D21" s="25"/>
      <c r="E21" s="28" t="s">
        <v>95</v>
      </c>
      <c r="F21" s="26"/>
      <c r="G21" s="27">
        <f>24.23+0.54</f>
        <v>24.77</v>
      </c>
      <c r="H21" s="27">
        <f t="shared" si="1"/>
        <v>0</v>
      </c>
    </row>
    <row r="22" spans="1:8" ht="91.15" customHeight="1" x14ac:dyDescent="0.25">
      <c r="A22" s="22"/>
      <c r="B22" s="23" t="s">
        <v>4</v>
      </c>
      <c r="C22" s="24" t="s">
        <v>124</v>
      </c>
      <c r="D22" s="25"/>
      <c r="E22" s="29"/>
      <c r="F22" s="26"/>
      <c r="G22" s="27">
        <f>251.23+2.43</f>
        <v>253.66</v>
      </c>
      <c r="H22" s="27">
        <f t="shared" si="1"/>
        <v>0</v>
      </c>
    </row>
    <row r="23" spans="1:8" ht="90.6" customHeight="1" x14ac:dyDescent="0.25">
      <c r="A23" s="22"/>
      <c r="B23" s="23" t="s">
        <v>3</v>
      </c>
      <c r="C23" s="24" t="s">
        <v>125</v>
      </c>
      <c r="D23" s="25"/>
      <c r="E23" s="29"/>
      <c r="F23" s="26"/>
      <c r="G23" s="27">
        <f>209.16+1.47</f>
        <v>210.63</v>
      </c>
      <c r="H23" s="27">
        <f t="shared" si="1"/>
        <v>0</v>
      </c>
    </row>
    <row r="24" spans="1:8" ht="91.15" customHeight="1" x14ac:dyDescent="0.25">
      <c r="A24" s="22"/>
      <c r="B24" s="23" t="s">
        <v>2</v>
      </c>
      <c r="C24" s="24" t="s">
        <v>126</v>
      </c>
      <c r="D24" s="29"/>
      <c r="E24" s="25"/>
      <c r="F24" s="26"/>
      <c r="G24" s="27">
        <f>252.33+4.85</f>
        <v>257.18</v>
      </c>
      <c r="H24" s="27">
        <f t="shared" si="1"/>
        <v>0</v>
      </c>
    </row>
    <row r="25" spans="1:8" ht="91.15" customHeight="1" x14ac:dyDescent="0.25">
      <c r="A25" s="22"/>
      <c r="B25" s="23" t="s">
        <v>1</v>
      </c>
      <c r="C25" s="24" t="s">
        <v>127</v>
      </c>
      <c r="D25" s="25"/>
      <c r="E25" s="29"/>
      <c r="F25" s="26"/>
      <c r="G25" s="27">
        <f>41.78+0.1</f>
        <v>41.88</v>
      </c>
      <c r="H25" s="27">
        <f t="shared" si="1"/>
        <v>0</v>
      </c>
    </row>
    <row r="26" spans="1:8" ht="90" customHeight="1" x14ac:dyDescent="0.25">
      <c r="A26" s="22"/>
      <c r="B26" s="23" t="s">
        <v>21</v>
      </c>
      <c r="C26" s="24" t="s">
        <v>128</v>
      </c>
      <c r="D26" s="25"/>
      <c r="E26" s="29"/>
      <c r="F26" s="26"/>
      <c r="G26" s="27">
        <f>82.61+0.28</f>
        <v>82.89</v>
      </c>
      <c r="H26" s="27">
        <f t="shared" si="1"/>
        <v>0</v>
      </c>
    </row>
    <row r="27" spans="1:8" ht="88.9" customHeight="1" x14ac:dyDescent="0.25">
      <c r="A27" s="22"/>
      <c r="B27" s="23" t="s">
        <v>22</v>
      </c>
      <c r="C27" s="24" t="s">
        <v>129</v>
      </c>
      <c r="D27" s="25"/>
      <c r="E27" s="25"/>
      <c r="F27" s="26"/>
      <c r="G27" s="27">
        <f>398.51+8.99</f>
        <v>407.5</v>
      </c>
      <c r="H27" s="27">
        <f t="shared" si="1"/>
        <v>0</v>
      </c>
    </row>
    <row r="28" spans="1:8" ht="91.15" customHeight="1" x14ac:dyDescent="0.25">
      <c r="A28" s="22"/>
      <c r="B28" s="23" t="s">
        <v>23</v>
      </c>
      <c r="C28" s="24" t="s">
        <v>130</v>
      </c>
      <c r="D28" s="30" t="s">
        <v>94</v>
      </c>
      <c r="E28" s="29"/>
      <c r="F28" s="26"/>
      <c r="G28" s="27">
        <f>123.46+2.82</f>
        <v>126.27999999999999</v>
      </c>
      <c r="H28" s="27">
        <f t="shared" si="1"/>
        <v>0</v>
      </c>
    </row>
    <row r="29" spans="1:8" ht="90.6" customHeight="1" x14ac:dyDescent="0.25">
      <c r="A29" s="22"/>
      <c r="B29" s="23" t="s">
        <v>24</v>
      </c>
      <c r="C29" s="24" t="s">
        <v>131</v>
      </c>
      <c r="D29" s="30" t="s">
        <v>94</v>
      </c>
      <c r="E29" s="29"/>
      <c r="F29" s="26"/>
      <c r="G29" s="27">
        <f>302.49+5.57</f>
        <v>308.06</v>
      </c>
      <c r="H29" s="27">
        <f t="shared" si="1"/>
        <v>0</v>
      </c>
    </row>
    <row r="30" spans="1:8" ht="90" customHeight="1" x14ac:dyDescent="0.25">
      <c r="A30" s="22"/>
      <c r="B30" s="23" t="s">
        <v>26</v>
      </c>
      <c r="C30" s="24" t="s">
        <v>132</v>
      </c>
      <c r="D30" s="30" t="s">
        <v>94</v>
      </c>
      <c r="E30" s="29"/>
      <c r="F30" s="26"/>
      <c r="G30" s="27">
        <f>259.27+2.7</f>
        <v>261.96999999999997</v>
      </c>
      <c r="H30" s="27">
        <f t="shared" si="1"/>
        <v>0</v>
      </c>
    </row>
    <row r="31" spans="1:8" ht="85.15" customHeight="1" x14ac:dyDescent="0.25">
      <c r="A31" s="22"/>
      <c r="B31" s="23" t="s">
        <v>28</v>
      </c>
      <c r="C31" s="24" t="s">
        <v>25</v>
      </c>
      <c r="D31" s="30" t="s">
        <v>94</v>
      </c>
      <c r="E31" s="29"/>
      <c r="F31" s="26"/>
      <c r="G31" s="27">
        <f>160.5+2.19</f>
        <v>162.69</v>
      </c>
      <c r="H31" s="27">
        <f t="shared" si="1"/>
        <v>0</v>
      </c>
    </row>
    <row r="32" spans="1:8" ht="104.45" customHeight="1" x14ac:dyDescent="0.25">
      <c r="A32" s="22"/>
      <c r="B32" s="23" t="s">
        <v>29</v>
      </c>
      <c r="C32" s="24" t="s">
        <v>27</v>
      </c>
      <c r="D32" s="30" t="s">
        <v>94</v>
      </c>
      <c r="E32" s="29"/>
      <c r="F32" s="26"/>
      <c r="G32" s="27">
        <f>148.16+2.19</f>
        <v>150.35</v>
      </c>
      <c r="H32" s="27">
        <f t="shared" si="1"/>
        <v>0</v>
      </c>
    </row>
    <row r="33" spans="1:8" ht="36.75" customHeight="1" x14ac:dyDescent="0.25">
      <c r="A33" s="43" t="s">
        <v>0</v>
      </c>
      <c r="B33" s="16"/>
      <c r="C33" s="17"/>
      <c r="D33" s="10"/>
      <c r="E33" s="10"/>
      <c r="F33" s="10"/>
      <c r="G33" s="34" t="s">
        <v>107</v>
      </c>
      <c r="H33" s="35">
        <f>SUM(H7:H32)</f>
        <v>0</v>
      </c>
    </row>
    <row r="34" spans="1:8" ht="36.75" customHeight="1" x14ac:dyDescent="0.25">
      <c r="B34" s="3"/>
      <c r="C34" s="56" t="s">
        <v>139</v>
      </c>
      <c r="D34" s="56"/>
      <c r="E34" s="56"/>
      <c r="F34" s="56"/>
      <c r="G34" s="36" t="s">
        <v>106</v>
      </c>
      <c r="H34" s="37">
        <f>H33*0.2</f>
        <v>0</v>
      </c>
    </row>
    <row r="35" spans="1:8" ht="36.75" customHeight="1" x14ac:dyDescent="0.25">
      <c r="B35" s="3"/>
      <c r="C35" s="21" t="s">
        <v>39</v>
      </c>
      <c r="D35" s="55" t="s">
        <v>33</v>
      </c>
      <c r="E35" s="55"/>
      <c r="F35" s="4"/>
      <c r="G35" s="38" t="s">
        <v>108</v>
      </c>
      <c r="H35" s="37">
        <f>H33+H34</f>
        <v>0</v>
      </c>
    </row>
    <row r="36" spans="1:8" ht="36.75" customHeight="1" x14ac:dyDescent="0.25">
      <c r="C36" s="1"/>
      <c r="D36" s="14"/>
      <c r="E36" s="14"/>
    </row>
    <row r="37" spans="1:8" ht="30" customHeight="1" x14ac:dyDescent="0.25">
      <c r="A37" s="45" t="s">
        <v>34</v>
      </c>
      <c r="B37" s="51" t="s">
        <v>35</v>
      </c>
      <c r="C37" s="51"/>
      <c r="D37" s="44" t="s">
        <v>135</v>
      </c>
      <c r="E37" s="46"/>
      <c r="F37" s="51" t="s">
        <v>134</v>
      </c>
      <c r="G37" s="51"/>
      <c r="H37" s="31" t="s">
        <v>136</v>
      </c>
    </row>
    <row r="38" spans="1:8" ht="53.25" customHeight="1" x14ac:dyDescent="0.25">
      <c r="A38" s="32"/>
      <c r="B38" s="59"/>
      <c r="C38" s="60"/>
      <c r="D38" s="57"/>
      <c r="E38" s="58"/>
      <c r="F38" s="59"/>
      <c r="G38" s="60"/>
      <c r="H38" s="33"/>
    </row>
    <row r="39" spans="1:8" ht="142.5" customHeight="1" x14ac:dyDescent="0.3">
      <c r="A39" s="47"/>
      <c r="B39" s="52" t="s">
        <v>140</v>
      </c>
      <c r="C39" s="52"/>
      <c r="D39" s="64" t="s">
        <v>138</v>
      </c>
      <c r="E39" s="65"/>
      <c r="F39" s="61" t="s">
        <v>137</v>
      </c>
      <c r="G39" s="62"/>
      <c r="H39" s="63"/>
    </row>
    <row r="40" spans="1:8" x14ac:dyDescent="0.25">
      <c r="B40" s="2"/>
      <c r="C40" s="13"/>
      <c r="D40" s="13"/>
      <c r="E40" s="13"/>
    </row>
    <row r="41" spans="1:8" x14ac:dyDescent="0.25">
      <c r="B41" s="2"/>
      <c r="C41" s="13"/>
      <c r="D41" s="13"/>
      <c r="E41" s="13"/>
    </row>
  </sheetData>
  <protectedRanges>
    <protectedRange password="B283" sqref="D7:F9 D9:D11 F10:F11 D12:F16 D17:D23 F17:F23 E24:F24 D25:D27 E27:F27 F25:F26 F28:F32 A5:H5 A37:H39" name="Plage1"/>
  </protectedRanges>
  <mergeCells count="14">
    <mergeCell ref="B3:H3"/>
    <mergeCell ref="B4:H4"/>
    <mergeCell ref="A2:A3"/>
    <mergeCell ref="B37:C37"/>
    <mergeCell ref="B39:C39"/>
    <mergeCell ref="F37:G37"/>
    <mergeCell ref="A5:C5"/>
    <mergeCell ref="D35:E35"/>
    <mergeCell ref="C34:F34"/>
    <mergeCell ref="D38:E38"/>
    <mergeCell ref="B38:C38"/>
    <mergeCell ref="F38:G38"/>
    <mergeCell ref="F39:H39"/>
    <mergeCell ref="D39:E39"/>
  </mergeCells>
  <printOptions horizontalCentered="1"/>
  <pageMargins left="0.23622047244094491" right="0.23622047244094491" top="1.1417322834645669" bottom="0.74803149606299213" header="0.31496062992125984" footer="0.31496062992125984"/>
  <pageSetup paperSize="9" scale="46" fitToHeight="2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000-000000000000}">
          <x14:formula1>
            <xm:f>'classeur coloris '!$B$8:$B$35</xm:f>
          </x14:formula1>
          <xm:sqref>D7:D21 D25:D27</xm:sqref>
        </x14:dataValidation>
        <x14:dataValidation type="list" allowBlank="1" showInputMessage="1" showErrorMessage="1" xr:uid="{00000000-0002-0000-0000-000001000000}">
          <x14:formula1>
            <xm:f>'classeur coloris '!$D$8:$D$10</xm:f>
          </x14:formula1>
          <xm:sqref>E7:E8</xm:sqref>
        </x14:dataValidation>
        <x14:dataValidation type="list" allowBlank="1" showInputMessage="1" showErrorMessage="1" xr:uid="{00000000-0002-0000-0000-000002000000}">
          <x14:formula1>
            <xm:f>'classeur coloris '!$F$8:$F$30</xm:f>
          </x14:formula1>
          <xm:sqref>E9 E12:E16 E24 E27</xm:sqref>
        </x14:dataValidation>
        <x14:dataValidation type="list" allowBlank="1" showInputMessage="1" showErrorMessage="1" xr:uid="{00000000-0002-0000-0000-000003000000}">
          <x14:formula1>
            <xm:f>'classeur coloris '!$H$8</xm:f>
          </x14:formula1>
          <xm:sqref>D28:D32</xm:sqref>
        </x14:dataValidation>
        <x14:dataValidation type="list" allowBlank="1" showInputMessage="1" showErrorMessage="1" xr:uid="{00000000-0002-0000-0000-000004000000}">
          <x14:formula1>
            <xm:f>'classeur coloris '!$I$8:$I$15</xm:f>
          </x14:formula1>
          <xm:sqref>D22:D23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I31"/>
  <sheetViews>
    <sheetView workbookViewId="0">
      <selection activeCell="J19" sqref="J19"/>
    </sheetView>
  </sheetViews>
  <sheetFormatPr baseColWidth="10" defaultColWidth="11.42578125" defaultRowHeight="15" x14ac:dyDescent="0.25"/>
  <cols>
    <col min="1" max="1" width="11.42578125" style="18"/>
    <col min="2" max="2" width="18" style="18" customWidth="1"/>
    <col min="3" max="3" width="11.42578125" style="18"/>
    <col min="4" max="4" width="18" style="18" customWidth="1"/>
    <col min="5" max="5" width="11.42578125" style="18"/>
    <col min="6" max="6" width="27.28515625" style="18" customWidth="1"/>
    <col min="7" max="16384" width="11.42578125" style="18"/>
  </cols>
  <sheetData>
    <row r="7" spans="2:9" ht="30" x14ac:dyDescent="0.25">
      <c r="B7" s="19" t="s">
        <v>65</v>
      </c>
      <c r="C7" s="18" t="s">
        <v>66</v>
      </c>
      <c r="D7" s="20" t="s">
        <v>67</v>
      </c>
      <c r="F7" s="20" t="s">
        <v>70</v>
      </c>
      <c r="H7" s="20"/>
      <c r="I7" s="19" t="s">
        <v>96</v>
      </c>
    </row>
    <row r="8" spans="2:9" x14ac:dyDescent="0.25">
      <c r="B8" s="18" t="s">
        <v>41</v>
      </c>
      <c r="D8" s="18" t="s">
        <v>71</v>
      </c>
      <c r="F8" s="18" t="s">
        <v>72</v>
      </c>
      <c r="I8" s="18" t="s">
        <v>97</v>
      </c>
    </row>
    <row r="9" spans="2:9" x14ac:dyDescent="0.25">
      <c r="B9" s="18" t="s">
        <v>42</v>
      </c>
      <c r="D9" s="18" t="s">
        <v>68</v>
      </c>
      <c r="F9" s="18" t="s">
        <v>73</v>
      </c>
      <c r="I9" s="18" t="s">
        <v>98</v>
      </c>
    </row>
    <row r="10" spans="2:9" x14ac:dyDescent="0.25">
      <c r="B10" s="18" t="s">
        <v>43</v>
      </c>
      <c r="D10" s="18" t="s">
        <v>69</v>
      </c>
      <c r="F10" s="18" t="s">
        <v>74</v>
      </c>
      <c r="I10" s="18" t="s">
        <v>60</v>
      </c>
    </row>
    <row r="11" spans="2:9" x14ac:dyDescent="0.25">
      <c r="B11" s="18" t="s">
        <v>44</v>
      </c>
      <c r="F11" s="18" t="s">
        <v>75</v>
      </c>
      <c r="I11" s="18" t="s">
        <v>63</v>
      </c>
    </row>
    <row r="12" spans="2:9" x14ac:dyDescent="0.25">
      <c r="B12" s="18" t="s">
        <v>45</v>
      </c>
      <c r="F12" s="18" t="s">
        <v>76</v>
      </c>
      <c r="I12" s="18" t="s">
        <v>99</v>
      </c>
    </row>
    <row r="13" spans="2:9" x14ac:dyDescent="0.25">
      <c r="B13" s="18" t="s">
        <v>46</v>
      </c>
      <c r="F13" s="18" t="s">
        <v>77</v>
      </c>
      <c r="I13" s="18" t="s">
        <v>100</v>
      </c>
    </row>
    <row r="14" spans="2:9" x14ac:dyDescent="0.25">
      <c r="B14" s="18" t="s">
        <v>47</v>
      </c>
      <c r="F14" s="18" t="s">
        <v>78</v>
      </c>
      <c r="I14" s="18" t="s">
        <v>57</v>
      </c>
    </row>
    <row r="15" spans="2:9" x14ac:dyDescent="0.25">
      <c r="B15" s="18" t="s">
        <v>48</v>
      </c>
      <c r="F15" s="18" t="s">
        <v>79</v>
      </c>
      <c r="I15" s="18" t="s">
        <v>101</v>
      </c>
    </row>
    <row r="16" spans="2:9" x14ac:dyDescent="0.25">
      <c r="B16" s="18" t="s">
        <v>49</v>
      </c>
      <c r="F16" s="18" t="s">
        <v>80</v>
      </c>
    </row>
    <row r="17" spans="2:6" x14ac:dyDescent="0.25">
      <c r="B17" s="18" t="s">
        <v>50</v>
      </c>
      <c r="F17" s="18" t="s">
        <v>81</v>
      </c>
    </row>
    <row r="18" spans="2:6" x14ac:dyDescent="0.25">
      <c r="B18" s="18" t="s">
        <v>51</v>
      </c>
      <c r="F18" s="18" t="s">
        <v>82</v>
      </c>
    </row>
    <row r="19" spans="2:6" x14ac:dyDescent="0.25">
      <c r="B19" s="18" t="s">
        <v>52</v>
      </c>
      <c r="F19" s="18" t="s">
        <v>68</v>
      </c>
    </row>
    <row r="20" spans="2:6" x14ac:dyDescent="0.25">
      <c r="B20" s="18" t="s">
        <v>53</v>
      </c>
      <c r="F20" s="18" t="s">
        <v>83</v>
      </c>
    </row>
    <row r="21" spans="2:6" x14ac:dyDescent="0.25">
      <c r="B21" s="18" t="s">
        <v>54</v>
      </c>
      <c r="F21" s="18" t="s">
        <v>84</v>
      </c>
    </row>
    <row r="22" spans="2:6" x14ac:dyDescent="0.25">
      <c r="B22" s="18" t="s">
        <v>55</v>
      </c>
      <c r="F22" s="18" t="s">
        <v>85</v>
      </c>
    </row>
    <row r="23" spans="2:6" x14ac:dyDescent="0.25">
      <c r="B23" s="18" t="s">
        <v>56</v>
      </c>
      <c r="F23" s="18" t="s">
        <v>86</v>
      </c>
    </row>
    <row r="24" spans="2:6" x14ac:dyDescent="0.25">
      <c r="B24" s="18" t="s">
        <v>57</v>
      </c>
      <c r="F24" s="18" t="s">
        <v>87</v>
      </c>
    </row>
    <row r="25" spans="2:6" x14ac:dyDescent="0.25">
      <c r="B25" s="18" t="s">
        <v>58</v>
      </c>
      <c r="F25" s="18" t="s">
        <v>88</v>
      </c>
    </row>
    <row r="26" spans="2:6" x14ac:dyDescent="0.25">
      <c r="B26" s="18" t="s">
        <v>59</v>
      </c>
      <c r="F26" s="18" t="s">
        <v>89</v>
      </c>
    </row>
    <row r="27" spans="2:6" x14ac:dyDescent="0.25">
      <c r="B27" s="18" t="s">
        <v>60</v>
      </c>
      <c r="F27" s="18" t="s">
        <v>90</v>
      </c>
    </row>
    <row r="28" spans="2:6" x14ac:dyDescent="0.25">
      <c r="B28" s="18" t="s">
        <v>61</v>
      </c>
      <c r="F28" s="18" t="s">
        <v>91</v>
      </c>
    </row>
    <row r="29" spans="2:6" x14ac:dyDescent="0.25">
      <c r="B29" s="18" t="s">
        <v>62</v>
      </c>
      <c r="F29" s="18" t="s">
        <v>92</v>
      </c>
    </row>
    <row r="30" spans="2:6" x14ac:dyDescent="0.25">
      <c r="B30" s="18" t="s">
        <v>63</v>
      </c>
      <c r="F30" s="18" t="s">
        <v>93</v>
      </c>
    </row>
    <row r="31" spans="2:6" x14ac:dyDescent="0.25">
      <c r="B31" s="18" t="s">
        <v>64</v>
      </c>
    </row>
  </sheetData>
  <dataValidations count="1">
    <dataValidation type="list" allowBlank="1" showInputMessage="1" showErrorMessage="1" sqref="B8:B31" xr:uid="{00000000-0002-0000-0100-000000000000}">
      <formula1>$B$8:$B$31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J11" sqref="J11"/>
    </sheetView>
  </sheetViews>
  <sheetFormatPr baseColWidth="10" defaultRowHeight="15" x14ac:dyDescent="0.25"/>
  <sheetData/>
  <sheetProtection password="B283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F4"/>
  <sheetViews>
    <sheetView workbookViewId="0">
      <selection activeCell="A2" sqref="A2:F4"/>
    </sheetView>
  </sheetViews>
  <sheetFormatPr baseColWidth="10" defaultRowHeight="15" x14ac:dyDescent="0.25"/>
  <sheetData>
    <row r="2" spans="1:6" x14ac:dyDescent="0.25">
      <c r="A2" s="66" t="s">
        <v>102</v>
      </c>
      <c r="B2" s="66"/>
      <c r="C2" s="66"/>
      <c r="D2" s="66"/>
      <c r="E2" s="66"/>
      <c r="F2" s="66"/>
    </row>
    <row r="3" spans="1:6" x14ac:dyDescent="0.25">
      <c r="A3" s="66"/>
      <c r="B3" s="66"/>
      <c r="C3" s="66"/>
      <c r="D3" s="66"/>
      <c r="E3" s="66"/>
      <c r="F3" s="66"/>
    </row>
    <row r="4" spans="1:6" x14ac:dyDescent="0.25">
      <c r="A4" s="66"/>
      <c r="B4" s="66"/>
      <c r="C4" s="66"/>
      <c r="D4" s="66"/>
      <c r="E4" s="66"/>
      <c r="F4" s="66"/>
    </row>
  </sheetData>
  <sheetProtection password="B283" sheet="1" objects="1" scenarios="1"/>
  <mergeCells count="1">
    <mergeCell ref="A2:F4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I22" sqref="I22"/>
    </sheetView>
  </sheetViews>
  <sheetFormatPr baseColWidth="10" defaultRowHeight="15" x14ac:dyDescent="0.25"/>
  <sheetData/>
  <sheetProtection password="B283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F4"/>
  <sheetViews>
    <sheetView workbookViewId="0">
      <selection activeCell="D22" sqref="D22"/>
    </sheetView>
  </sheetViews>
  <sheetFormatPr baseColWidth="10" defaultRowHeight="15" x14ac:dyDescent="0.25"/>
  <sheetData>
    <row r="2" spans="1:6" x14ac:dyDescent="0.25">
      <c r="A2" s="66" t="s">
        <v>103</v>
      </c>
      <c r="B2" s="66"/>
      <c r="C2" s="66"/>
      <c r="D2" s="66"/>
      <c r="E2" s="66"/>
      <c r="F2" s="66"/>
    </row>
    <row r="3" spans="1:6" x14ac:dyDescent="0.25">
      <c r="A3" s="66"/>
      <c r="B3" s="66"/>
      <c r="C3" s="66"/>
      <c r="D3" s="66"/>
      <c r="E3" s="66"/>
      <c r="F3" s="66"/>
    </row>
    <row r="4" spans="1:6" x14ac:dyDescent="0.25">
      <c r="A4" s="66"/>
      <c r="B4" s="66"/>
      <c r="C4" s="66"/>
      <c r="D4" s="66"/>
      <c r="E4" s="66"/>
      <c r="F4" s="66"/>
    </row>
  </sheetData>
  <sheetProtection password="B283" sheet="1" objects="1" scenarios="1"/>
  <mergeCells count="1">
    <mergeCell ref="A2:F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Fiche Prix</vt:lpstr>
      <vt:lpstr>classeur coloris </vt:lpstr>
      <vt:lpstr>nuancier  EPOXY </vt:lpstr>
      <vt:lpstr>Nuancier Stratifié ALGO </vt:lpstr>
      <vt:lpstr>Nuancier Mélaminé Stratifié </vt:lpstr>
      <vt:lpstr>Nuancier armoire métallique</vt:lpstr>
      <vt:lpstr>'Fiche Prix'!Zone_d_impression</vt:lpstr>
    </vt:vector>
  </TitlesOfParts>
  <Company>Conseil Régional Pocence Alpes Côte D'Azur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POTIER Emmanuelle</dc:creator>
  <cp:lastModifiedBy>ROZIER Christian</cp:lastModifiedBy>
  <cp:lastPrinted>2020-03-19T14:12:44Z</cp:lastPrinted>
  <dcterms:created xsi:type="dcterms:W3CDTF">2018-10-26T12:20:39Z</dcterms:created>
  <dcterms:modified xsi:type="dcterms:W3CDTF">2021-06-02T12:50:15Z</dcterms:modified>
</cp:coreProperties>
</file>